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dell\Desktop\PRDAR 2026\CR 2025 COREDEF\CAPAM PREVI 2025 modif\LIVRABLES 2025\Livrables 2025 COREDEF\AE1\"/>
    </mc:Choice>
  </mc:AlternateContent>
  <xr:revisionPtr revIDLastSave="0" documentId="13_ncr:1_{06D78121-214D-4267-8D2B-89AE8140C407}" xr6:coauthVersionLast="47" xr6:coauthVersionMax="47" xr10:uidLastSave="{00000000-0000-0000-0000-000000000000}"/>
  <bookViews>
    <workbookView xWindow="-110" yWindow="-110" windowWidth="19420" windowHeight="10300" tabRatio="500" activeTab="2" xr2:uid="{00000000-000D-0000-FFFF-FFFF00000000}"/>
  </bookViews>
  <sheets>
    <sheet name="Parametres" sheetId="1" r:id="rId1"/>
    <sheet name="Calculateur" sheetId="2" r:id="rId2"/>
    <sheet name="Fiche_recap" sheetId="3" r:id="rId3"/>
    <sheet name="Notice" sheetId="4" r:id="rId4"/>
  </sheets>
  <definedNames>
    <definedName name="_xlnm.Print_Area" localSheetId="2">Fiche_recap!$A$1:$D$29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17" i="3" l="1"/>
  <c r="D9" i="3"/>
  <c r="D8" i="3"/>
  <c r="D7" i="3"/>
  <c r="D6" i="3"/>
  <c r="D5" i="3"/>
  <c r="J37" i="2"/>
  <c r="D21" i="3" s="1"/>
  <c r="J31" i="2"/>
  <c r="D15" i="3" s="1"/>
  <c r="H25" i="2"/>
  <c r="K24" i="2"/>
  <c r="J24" i="2"/>
  <c r="I24" i="2"/>
  <c r="F24" i="2"/>
  <c r="E24" i="2"/>
  <c r="D24" i="2"/>
  <c r="C24" i="2"/>
  <c r="B24" i="2"/>
  <c r="K23" i="2"/>
  <c r="J23" i="2"/>
  <c r="I23" i="2"/>
  <c r="F23" i="2"/>
  <c r="E23" i="2"/>
  <c r="D23" i="2"/>
  <c r="C23" i="2"/>
  <c r="B23" i="2"/>
  <c r="K22" i="2"/>
  <c r="J22" i="2"/>
  <c r="J25" i="2" s="1"/>
  <c r="J29" i="2" s="1"/>
  <c r="D13" i="3" s="1"/>
  <c r="I22" i="2"/>
  <c r="I25" i="2" s="1"/>
  <c r="F22" i="2"/>
  <c r="E22" i="2"/>
  <c r="D22" i="2"/>
  <c r="C22" i="2"/>
  <c r="B22" i="2"/>
  <c r="H18" i="2"/>
  <c r="K17" i="2"/>
  <c r="J17" i="2"/>
  <c r="I17" i="2"/>
  <c r="F17" i="2"/>
  <c r="E17" i="2"/>
  <c r="D17" i="2"/>
  <c r="C17" i="2"/>
  <c r="B17" i="2"/>
  <c r="K16" i="2"/>
  <c r="J16" i="2"/>
  <c r="I16" i="2"/>
  <c r="F16" i="2"/>
  <c r="E16" i="2"/>
  <c r="D16" i="2"/>
  <c r="C16" i="2"/>
  <c r="B16" i="2"/>
  <c r="K15" i="2"/>
  <c r="J15" i="2"/>
  <c r="I15" i="2"/>
  <c r="F15" i="2"/>
  <c r="E15" i="2"/>
  <c r="D15" i="2"/>
  <c r="C15" i="2"/>
  <c r="B15" i="2"/>
  <c r="K14" i="2"/>
  <c r="J14" i="2"/>
  <c r="I14" i="2"/>
  <c r="F14" i="2"/>
  <c r="E14" i="2"/>
  <c r="D14" i="2"/>
  <c r="C14" i="2"/>
  <c r="B14" i="2"/>
  <c r="K13" i="2"/>
  <c r="J13" i="2"/>
  <c r="J18" i="2" s="1"/>
  <c r="J28" i="2" s="1"/>
  <c r="I13" i="2"/>
  <c r="I18" i="2" s="1"/>
  <c r="F13" i="2"/>
  <c r="E13" i="2"/>
  <c r="D13" i="2"/>
  <c r="C13" i="2"/>
  <c r="B13" i="2"/>
  <c r="D25" i="1"/>
  <c r="D24" i="1"/>
  <c r="D23" i="1"/>
  <c r="D19" i="1"/>
  <c r="D18" i="1"/>
  <c r="D17" i="1"/>
  <c r="D16" i="1"/>
  <c r="D15" i="1"/>
  <c r="D14" i="1"/>
  <c r="D13" i="1"/>
  <c r="D12" i="3" l="1"/>
  <c r="J30" i="2"/>
  <c r="C38" i="2"/>
  <c r="B22" i="3" s="1"/>
  <c r="J32" i="2" l="1"/>
  <c r="D14" i="3"/>
  <c r="D16" i="3" l="1"/>
  <c r="J34" i="2"/>
  <c r="D18" i="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J31" authorId="0" shapeId="0" xr:uid="{00000000-0006-0000-0100-000001000000}">
      <text>
        <r>
          <rPr>
            <sz val="10"/>
            <rFont val="Arial"/>
            <family val="2"/>
          </rPr>
          <t>Bail de 9 ans : 0 %. De 12 à 18 ans : +10 %. Supérieur à 18 ans : +15 % (arrêté 692 art. 8-2).</t>
        </r>
      </text>
    </comment>
    <comment ref="J34" authorId="0" shapeId="0" xr:uid="{00000000-0006-0000-0100-000002000000}">
      <text>
        <r>
          <rPr>
            <sz val="10"/>
            <rFont val="Arial"/>
            <family val="2"/>
          </rPr>
          <t>Le loyer ne peut être inférieur à la taxe foncière payée par le bailleur (contrat type, rubrique LOYER).</t>
        </r>
      </text>
    </comment>
  </commentList>
</comments>
</file>

<file path=xl/sharedStrings.xml><?xml version="1.0" encoding="utf-8"?>
<sst xmlns="http://schemas.openxmlformats.org/spreadsheetml/2006/main" count="164" uniqueCount="117">
  <si>
    <t>Denrée</t>
  </si>
  <si>
    <t>Unité</t>
  </si>
  <si>
    <t>Prix (€)</t>
  </si>
  <si>
    <t>Source</t>
  </si>
  <si>
    <t>Banane</t>
  </si>
  <si>
    <t>€/kg</t>
  </si>
  <si>
    <t>Arrêté 693 (2021)</t>
  </si>
  <si>
    <t>Laitue</t>
  </si>
  <si>
    <t>Lait</t>
  </si>
  <si>
    <t>€/litre</t>
  </si>
  <si>
    <t>Poulet</t>
  </si>
  <si>
    <t>Œufs (douzaine)</t>
  </si>
  <si>
    <t>€/douzaine</t>
  </si>
  <si>
    <t>Production / catégorie (à choisir)</t>
  </si>
  <si>
    <t>Rendement min</t>
  </si>
  <si>
    <t>Rendement max</t>
  </si>
  <si>
    <t>Plein champ - Catégorie 1 (Banane)</t>
  </si>
  <si>
    <t>kg/ha</t>
  </si>
  <si>
    <t>Plein champ - Catégorie 2 (Banane)</t>
  </si>
  <si>
    <t>Plein champ - Catégorie 3 (Banane)</t>
  </si>
  <si>
    <t>Sous abris (Laitue)</t>
  </si>
  <si>
    <t>Élevage pâture - Catégorie 1 (Lait)</t>
  </si>
  <si>
    <t>litre/ha</t>
  </si>
  <si>
    <t>Élevage pâture - Catégorie 2 (Lait)</t>
  </si>
  <si>
    <t>Élevage pâture - Catégorie 3 (Lait)</t>
  </si>
  <si>
    <t>Catégorie de bâtiment (à choisir)</t>
  </si>
  <si>
    <t>Quantité min</t>
  </si>
  <si>
    <t>Quantité max</t>
  </si>
  <si>
    <t>Vache laitière (lait)</t>
  </si>
  <si>
    <t>litre/m²</t>
  </si>
  <si>
    <t>Poulet de chair (poulet)</t>
  </si>
  <si>
    <t>kg/m²</t>
  </si>
  <si>
    <t>Poules pondeuses (œufs)</t>
  </si>
  <si>
    <t>Œufs</t>
  </si>
  <si>
    <t>douzaine/m²</t>
  </si>
  <si>
    <t>4. AUTRES PARAMÈTRES</t>
  </si>
  <si>
    <t>Légende :  cellules en BLEU = à saisir   •   VERT = lien onglet Paramètres (non modifiable ici)   •   NOIR = calcul automatique</t>
  </si>
  <si>
    <t>IDENTIFICATION DU BAIL</t>
  </si>
  <si>
    <t>Commune</t>
  </si>
  <si>
    <t>Bailleur(s)</t>
  </si>
  <si>
    <t>Preneur</t>
  </si>
  <si>
    <t>Date de prise d'effet</t>
  </si>
  <si>
    <t>Durée du bail (années)</t>
  </si>
  <si>
    <t>Production / catégorie</t>
  </si>
  <si>
    <t>Borne min</t>
  </si>
  <si>
    <t>Borne max</t>
  </si>
  <si>
    <t>Rendement convenu (par ha)</t>
  </si>
  <si>
    <t>Surface (ha)</t>
  </si>
  <si>
    <t>Valeur locative (€)</t>
  </si>
  <si>
    <t>Loyer annuel (€)</t>
  </si>
  <si>
    <t>Contrôle bornes</t>
  </si>
  <si>
    <t>Quantité convenue (par m²)</t>
  </si>
  <si>
    <t>Surface (m²)</t>
  </si>
  <si>
    <t>SYNTHÈSE DU LOYER (FERMAGE ANNUEL)</t>
  </si>
  <si>
    <t>Loyer brut annuel (€)</t>
  </si>
  <si>
    <t>Loyer après majoration durée (€)</t>
  </si>
  <si>
    <t>Taxe foncière annuelle acquittée par le bailleur (€)</t>
  </si>
  <si>
    <t>CONTRÔLES</t>
  </si>
  <si>
    <t>Surface totale de l'ensemble loué (ares)</t>
  </si>
  <si>
    <t>Conformité seuil bail à ferme</t>
  </si>
  <si>
    <t>DÉTAIL DU LOYER</t>
  </si>
  <si>
    <t>Majoration durée appliquée</t>
  </si>
  <si>
    <t>Loyer après majoration (€)</t>
  </si>
  <si>
    <t>Taxe foncière annuelle (plancher) (€)</t>
  </si>
  <si>
    <t>FERMAGE ANNUEL À PAYER (€)</t>
  </si>
  <si>
    <t>CONFORMITÉ</t>
  </si>
  <si>
    <t>Seuil bail à ferme (25 ares)</t>
  </si>
  <si>
    <t>Formule : loyer revenant au bailleur = (rendement par ha × prix de la denrée €/kg ou €/litre) × surface × 3/100 (arrêté 692, art. 8).</t>
  </si>
  <si>
    <t>Le prix retenu ne peut être inférieur à la taxe foncière acquittée par le bailleur.</t>
  </si>
  <si>
    <t>Le(s) Bailleur(s)</t>
  </si>
  <si>
    <t>Le(s) Preneur(s)</t>
  </si>
  <si>
    <t>Date et signature :</t>
  </si>
  <si>
    <t>NOTICE D'UTILISATION ET MÉTHODE DE CALCUL</t>
  </si>
  <si>
    <t>1. Objet</t>
  </si>
  <si>
    <t>Cet outil calcule le prix du loyer (fermage) annuel d'un bail rural à Mayotte, à partir des arrêtés préfectoraux n° 2021-DAAF-691, 692 et 693 du 3 mai 2021. Réalisé en 2025 par SAID K. dans le cadre du financement CASDAR / CD976.</t>
  </si>
  <si>
    <t>2. Mode d'emploi</t>
  </si>
  <si>
    <t>Onglet « Calculateur » : renseigner l'identification du bail, puis choisir dans les menus déroulants la production / catégorie (terres) et la catégorie de bâtiment. Saisir le rendement (ou la quantité) convenu et la surface. Le loyer se calcule automatiquement. Seules les cellules bleues sont à saisir.</t>
  </si>
  <si>
    <t>3. Couleurs</t>
  </si>
  <si>
    <t>Bleu = valeur à saisir.  Vert = donnée liée à l'onglet « Paramètres » (ne pas modifier dans le calculateur).  Noir = résultat calculé automatiquement.</t>
  </si>
  <si>
    <t>4. Terres non bâties (art. 4 à 6)</t>
  </si>
  <si>
    <t>Valeur locative = rendement (kg/ha ou litre/ha) × prix de la denrée × surface louée (ha). Denrées de référence : Banane (plein champ), Laitue (sous abris), Lait (élevage en pâture). Le rendement convenu doit rester entre les bornes min et max de la catégorie de terre (colonne « Contrôle bornes »).</t>
  </si>
  <si>
    <t>5. Bâtiments d'exploitation (art. 7)</t>
  </si>
  <si>
    <t>Valeur locative = quantité (litre/m², kg/m² ou douzaine/m²) × prix de la denrée × surface louée (m²). Trois catégories : vache laitière (lait), poulet de chair (poulet), poules pondeuses (œufs).</t>
  </si>
  <si>
    <t>6. Taux de fermage (art. 8-1)</t>
  </si>
  <si>
    <t>Loyer = valeur locative × 3 / 100. Interprétation : ce taux de 3 % est appliqué aussi bien aux terres qu'aux bâtiments, l'article 8-1 énonçant la règle de manière générale (en visant l'article 7.2 pour les bâtiments). Ce point peut être confirmé avec la DAAF si nécessaire. Le taux est paramétrable dans l'onglet « Paramètres ».</t>
  </si>
  <si>
    <t>7. Majoration selon la durée (art. 8-2)</t>
  </si>
  <si>
    <t>Le loyer peut être majoré de +10 % pour les baux de 12 à 18 ans, et de +15 % pour les baux de plus de 18 ans. Un bail de 9 ans (durée par défaut) n'est pas majoré.</t>
  </si>
  <si>
    <t>8. Plancher taxe foncière</t>
  </si>
  <si>
    <t>Le montant retenu ne peut être inférieur à la taxe foncière acquittée par le bailleur pour les parcelles concernées (contrat type, rubrique LOYER). Le calculateur retient donc le maximum entre le loyer majoré et la taxe foncière saisie.</t>
  </si>
  <si>
    <t>9. Seuil 25 ares (arrêté 691)</t>
  </si>
  <si>
    <t>Le contrat type de bail à ferme s'applique lorsque l'ensemble loué présente une superficie au moins égale à 25 ares. L'outil signale si la surface totale saisie est inférieure à ce seuil.</t>
  </si>
  <si>
    <t>10. Prix des denrées</t>
  </si>
  <si>
    <t>Les prix sont ceux de l'arrêté n° 2021-DAAF-693 (Banane 1,28 € ; Laitue 3,80 € ; Lait 3,80 € ; Poulet 5,00 € ; Œufs 3,00 €/douzaine). Ils sont modifiables dans l'onglet « Paramètres » pour intégrer un arrêté plus récent : tout le classeur se recalcule automatiquement.</t>
  </si>
  <si>
    <t>11. Limites</t>
  </si>
  <si>
    <t>Outil d'aide à l'estimation. Il ne se substitue pas à l'arrêté préfectoral en vigueur ni à l'avis de la commission consultative des baux ruraux. Vérifier la catégorie de terre (SDAARM) et la denrée de référence retenues d'un commun accord entre les parties.</t>
  </si>
  <si>
    <t>PARAMÈTRES (modifiables) - Arrêtés préfectoraux n° 2021-DAAF-691, 692 et 693 du 3 mai 2021</t>
  </si>
  <si>
    <t>1. PRIX DES DENRÉES DE RÉFÉRENCE - Arrêté n° 2021-DAAF-693</t>
  </si>
  <si>
    <t>2. GRILLE DES RENDEMENTS - TERRES NON BÂTIES - Arrêté 692 (art. 4 à 6)</t>
  </si>
  <si>
    <t>3. GRILLE DES BÂTIMENTS D'EXPLOITATION - Arrêté 692 (art. 7)</t>
  </si>
  <si>
    <t>Majoration durée - bail de 12 à 18 ans - art. 8-2</t>
  </si>
  <si>
    <t>Taux de fermage (valeur locative × taux) - art. 8-1</t>
  </si>
  <si>
    <t>Majoration durée - bail supérieur à 18 ans - art. 8-2</t>
  </si>
  <si>
    <t>Seuil minimum corps de ferme (ares) - arrêté 691</t>
  </si>
  <si>
    <t>CALCULATEUR DU PRIX DU LOYER (FERMAGE) - BAUX RURAUX À MAYOTTE</t>
  </si>
  <si>
    <t>A. TERRES NON BÂTIES   -   loyer = rendement (par ha) × prix de la denrée × surface (ha) × taux de fermage</t>
  </si>
  <si>
    <t>Base réglementaire : arrêtés préfectoraux n° 2021-DAAF-691, 692 et 693 du 3 mai 2021.  Outil réalisé en 2025 par SAID K. - financement CASDAR / CD976.</t>
  </si>
  <si>
    <t>Sous-total - terres non bâties</t>
  </si>
  <si>
    <t>B. BÂTIMENTS D'EXPLOITATION   -   loyer = quantité (par m²) × prix de la denrée × surface (m²) × taux de fermage</t>
  </si>
  <si>
    <t>Sous-total - bâtiments d'exploitation</t>
  </si>
  <si>
    <t>Sous-total loyer - terres non bâties (€)</t>
  </si>
  <si>
    <t>Sous-total loyer - bâtiments d'exploitation (€)</t>
  </si>
  <si>
    <t>Majoration durée - taux appliqué (art. 8-2)</t>
  </si>
  <si>
    <t>MONTANT RETENU - fermage annuel à payer (€)  [plancher = taxe foncière]</t>
  </si>
  <si>
    <t>Loyer - terres non bâties (€)</t>
  </si>
  <si>
    <t>Loyer - bâtiments d'exploitation (€)</t>
  </si>
  <si>
    <t>FICHE RÉCAPITULATIVE - CALCUL DU FERMAGE ANNUEL</t>
  </si>
  <si>
    <t xml:space="preserve">Arrêtés préfectoraux n° 2021-DAAF-691, 692, 693 du 3 mai 2021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</si>
</sst>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€&quot;"/>
  </numFmts>
  <fonts count="20" x14ac:knownFonts="1">
    <font>
      <sz val="11"/>
      <color theme="1"/>
      <name val="Calibri"/>
      <family val="2"/>
      <charset val="1"/>
    </font>
    <font>
      <b/>
      <sz val="12"/>
      <color rgb="FFFFFFFF"/>
      <name val="Arial"/>
      <charset val="1"/>
    </font>
    <font>
      <b/>
      <sz val="11"/>
      <color rgb="FFFFFFFF"/>
      <name val="Arial"/>
      <charset val="1"/>
    </font>
    <font>
      <b/>
      <sz val="9"/>
      <color rgb="FFFFFFFF"/>
      <name val="Arial"/>
      <charset val="1"/>
    </font>
    <font>
      <b/>
      <sz val="11"/>
      <color rgb="FF0000FF"/>
      <name val="Arial"/>
      <charset val="1"/>
    </font>
    <font>
      <b/>
      <sz val="14"/>
      <color rgb="FFFFFFFF"/>
      <name val="Arial"/>
      <charset val="1"/>
    </font>
    <font>
      <i/>
      <sz val="9"/>
      <color rgb="FF555555"/>
      <name val="Arial"/>
      <charset val="1"/>
    </font>
    <font>
      <sz val="8"/>
      <color rgb="FF777777"/>
      <name val="Arial"/>
      <charset val="1"/>
    </font>
    <font>
      <b/>
      <sz val="11"/>
      <name val="Arial"/>
      <charset val="1"/>
    </font>
    <font>
      <sz val="11"/>
      <color rgb="FF008000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11"/>
      <color rgb="FF000000"/>
      <name val="Arial"/>
      <charset val="1"/>
    </font>
    <font>
      <b/>
      <sz val="11"/>
      <color rgb="FF000000"/>
      <name val="Arial"/>
      <charset val="1"/>
    </font>
    <font>
      <sz val="10"/>
      <name val="Arial"/>
      <family val="2"/>
    </font>
    <font>
      <b/>
      <sz val="13"/>
      <color rgb="FFFFFFFF"/>
      <name val="Arial"/>
      <charset val="1"/>
    </font>
    <font>
      <b/>
      <sz val="11"/>
      <color rgb="FF008000"/>
      <name val="Arial"/>
      <charset val="1"/>
    </font>
    <font>
      <sz val="11"/>
      <name val="Arial"/>
      <charset val="1"/>
    </font>
    <font>
      <i/>
      <sz val="8"/>
      <color rgb="FF555555"/>
      <name val="Arial"/>
      <charset val="1"/>
    </font>
    <font>
      <b/>
      <sz val="11"/>
      <color rgb="FF2E7D32"/>
      <name val="Arial"/>
      <charset val="1"/>
    </font>
  </fonts>
  <fills count="7">
    <fill>
      <patternFill patternType="none"/>
    </fill>
    <fill>
      <patternFill patternType="gray125"/>
    </fill>
    <fill>
      <patternFill patternType="solid">
        <fgColor rgb="FF1F6B3B"/>
        <bgColor rgb="FF2E7D32"/>
      </patternFill>
    </fill>
    <fill>
      <patternFill patternType="solid">
        <fgColor rgb="FF2E7D32"/>
        <bgColor rgb="FF1F6B3B"/>
      </patternFill>
    </fill>
    <fill>
      <patternFill patternType="solid">
        <fgColor rgb="FFFFF6DA"/>
        <bgColor rgb="FFF2F2F2"/>
      </patternFill>
    </fill>
    <fill>
      <patternFill patternType="solid">
        <fgColor rgb="FFF2F2F2"/>
        <bgColor rgb="FFEAF3EC"/>
      </patternFill>
    </fill>
    <fill>
      <patternFill patternType="solid">
        <fgColor rgb="FFEAF3EC"/>
        <bgColor rgb="FFF2F2F2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/>
      <top style="thin">
        <color rgb="FFBBBBBB"/>
      </top>
      <bottom style="thin">
        <color rgb="FFBBBBBB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164" fontId="4" fillId="4" borderId="1" xfId="0" applyNumberFormat="1" applyFont="1" applyFill="1" applyBorder="1"/>
    <xf numFmtId="164" fontId="0" fillId="0" borderId="1" xfId="0" applyNumberFormat="1" applyBorder="1"/>
    <xf numFmtId="3" fontId="0" fillId="0" borderId="1" xfId="0" applyNumberFormat="1" applyBorder="1"/>
    <xf numFmtId="4" fontId="0" fillId="0" borderId="1" xfId="0" applyNumberFormat="1" applyBorder="1"/>
    <xf numFmtId="10" fontId="4" fillId="4" borderId="1" xfId="0" applyNumberFormat="1" applyFont="1" applyFill="1" applyBorder="1"/>
    <xf numFmtId="3" fontId="4" fillId="4" borderId="1" xfId="0" applyNumberFormat="1" applyFont="1" applyFill="1" applyBorder="1"/>
    <xf numFmtId="0" fontId="9" fillId="5" borderId="1" xfId="0" applyFont="1" applyFill="1" applyBorder="1" applyAlignment="1">
      <alignment horizontal="center"/>
    </xf>
    <xf numFmtId="164" fontId="9" fillId="5" borderId="1" xfId="0" applyNumberFormat="1" applyFont="1" applyFill="1" applyBorder="1" applyAlignment="1">
      <alignment horizontal="center"/>
    </xf>
    <xf numFmtId="3" fontId="9" fillId="5" borderId="1" xfId="0" applyNumberFormat="1" applyFont="1" applyFill="1" applyBorder="1" applyAlignment="1">
      <alignment horizontal="center"/>
    </xf>
    <xf numFmtId="3" fontId="4" fillId="4" borderId="1" xfId="0" applyNumberFormat="1" applyFont="1" applyFill="1" applyBorder="1" applyAlignment="1">
      <alignment horizontal="center"/>
    </xf>
    <xf numFmtId="4" fontId="4" fillId="4" borderId="1" xfId="0" applyNumberFormat="1" applyFont="1" applyFill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0" fillId="0" borderId="1" xfId="0" applyFont="1" applyBorder="1" applyAlignment="1">
      <alignment horizontal="center"/>
    </xf>
    <xf numFmtId="4" fontId="8" fillId="6" borderId="1" xfId="0" applyNumberFormat="1" applyFont="1" applyFill="1" applyBorder="1" applyAlignment="1">
      <alignment horizontal="center"/>
    </xf>
    <xf numFmtId="164" fontId="8" fillId="6" borderId="1" xfId="0" applyNumberFormat="1" applyFont="1" applyFill="1" applyBorder="1" applyAlignment="1">
      <alignment horizontal="center"/>
    </xf>
    <xf numFmtId="4" fontId="9" fillId="5" borderId="1" xfId="0" applyNumberFormat="1" applyFont="1" applyFill="1" applyBorder="1" applyAlignment="1">
      <alignment horizontal="center"/>
    </xf>
    <xf numFmtId="164" fontId="12" fillId="0" borderId="1" xfId="0" applyNumberFormat="1" applyFont="1" applyBorder="1" applyAlignment="1">
      <alignment horizontal="center" vertical="center"/>
    </xf>
    <xf numFmtId="164" fontId="13" fillId="6" borderId="1" xfId="0" applyNumberFormat="1" applyFont="1" applyFill="1" applyBorder="1" applyAlignment="1">
      <alignment horizontal="center" vertical="center"/>
    </xf>
    <xf numFmtId="10" fontId="12" fillId="0" borderId="1" xfId="0" applyNumberFormat="1" applyFont="1" applyBorder="1" applyAlignment="1">
      <alignment horizontal="center" vertical="center"/>
    </xf>
    <xf numFmtId="164" fontId="4" fillId="4" borderId="1" xfId="0" applyNumberFormat="1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4" fontId="0" fillId="0" borderId="1" xfId="0" applyNumberFormat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/>
    </xf>
    <xf numFmtId="3" fontId="9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164" fontId="16" fillId="6" borderId="1" xfId="0" applyNumberFormat="1" applyFont="1" applyFill="1" applyBorder="1" applyAlignment="1">
      <alignment horizontal="center" vertical="center"/>
    </xf>
    <xf numFmtId="10" fontId="9" fillId="0" borderId="1" xfId="0" applyNumberFormat="1" applyFont="1" applyBorder="1" applyAlignment="1">
      <alignment horizontal="center" vertical="center"/>
    </xf>
    <xf numFmtId="4" fontId="9" fillId="0" borderId="1" xfId="0" applyNumberFormat="1" applyFont="1" applyBorder="1" applyAlignment="1">
      <alignment horizontal="center" vertical="center"/>
    </xf>
    <xf numFmtId="0" fontId="17" fillId="0" borderId="1" xfId="0" applyFont="1" applyBorder="1" applyAlignment="1">
      <alignment vertical="center" indent="1"/>
    </xf>
    <xf numFmtId="0" fontId="8" fillId="0" borderId="0" xfId="0" applyFont="1"/>
    <xf numFmtId="0" fontId="10" fillId="0" borderId="0" xfId="0" applyFont="1"/>
    <xf numFmtId="0" fontId="15" fillId="2" borderId="0" xfId="0" applyFont="1" applyFill="1" applyAlignment="1">
      <alignment vertical="center" indent="1"/>
    </xf>
    <xf numFmtId="0" fontId="19" fillId="0" borderId="0" xfId="0" applyFont="1"/>
    <xf numFmtId="0" fontId="11" fillId="0" borderId="0" xfId="0" applyFont="1" applyAlignment="1">
      <alignment vertical="top" wrapText="1"/>
    </xf>
    <xf numFmtId="0" fontId="0" fillId="0" borderId="2" xfId="0" applyBorder="1"/>
    <xf numFmtId="0" fontId="1" fillId="2" borderId="0" xfId="0" applyFont="1" applyFill="1" applyAlignment="1">
      <alignment horizontal="left" vertical="center" indent="1"/>
    </xf>
    <xf numFmtId="0" fontId="2" fillId="3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0" fontId="6" fillId="0" borderId="0" xfId="0" applyFont="1" applyAlignment="1">
      <alignment horizontal="left" vertical="center" indent="1"/>
    </xf>
    <xf numFmtId="0" fontId="7" fillId="0" borderId="0" xfId="0" applyFont="1"/>
    <xf numFmtId="0" fontId="8" fillId="0" borderId="0" xfId="0" applyFont="1" applyAlignment="1">
      <alignment vertical="center" indent="1"/>
    </xf>
    <xf numFmtId="0" fontId="4" fillId="4" borderId="2" xfId="0" applyFont="1" applyFill="1" applyBorder="1" applyAlignment="1">
      <alignment vertical="center" indent="1"/>
    </xf>
    <xf numFmtId="14" fontId="4" fillId="4" borderId="2" xfId="0" applyNumberFormat="1" applyFont="1" applyFill="1" applyBorder="1" applyAlignment="1">
      <alignment vertical="center" indent="1"/>
    </xf>
    <xf numFmtId="3" fontId="4" fillId="4" borderId="2" xfId="0" applyNumberFormat="1" applyFont="1" applyFill="1" applyBorder="1" applyAlignment="1">
      <alignment vertical="center" indent="1"/>
    </xf>
    <xf numFmtId="0" fontId="8" fillId="0" borderId="0" xfId="0" applyFont="1" applyAlignment="1">
      <alignment indent="1"/>
    </xf>
    <xf numFmtId="0" fontId="11" fillId="0" borderId="0" xfId="0" applyFont="1" applyAlignment="1">
      <alignment vertical="center" indent="1"/>
    </xf>
    <xf numFmtId="0" fontId="8" fillId="0" borderId="0" xfId="0" applyFont="1" applyAlignment="1">
      <alignment vertical="center" wrapText="1" indent="1"/>
    </xf>
    <xf numFmtId="0" fontId="15" fillId="2" borderId="0" xfId="0" applyFont="1" applyFill="1" applyAlignment="1">
      <alignment horizontal="left" vertical="center" indent="1"/>
    </xf>
    <xf numFmtId="0" fontId="6" fillId="0" borderId="0" xfId="0" applyFont="1"/>
    <xf numFmtId="0" fontId="12" fillId="0" borderId="2" xfId="0" applyFont="1" applyBorder="1" applyAlignment="1">
      <alignment vertical="center" wrapText="1" indent="1"/>
    </xf>
    <xf numFmtId="0" fontId="13" fillId="6" borderId="2" xfId="0" applyFont="1" applyFill="1" applyBorder="1" applyAlignment="1">
      <alignment vertical="center" wrapText="1" indent="1"/>
    </xf>
    <xf numFmtId="0" fontId="18" fillId="0" borderId="0" xfId="0" applyFont="1"/>
    <xf numFmtId="0" fontId="2" fillId="2" borderId="2" xfId="0" applyFont="1" applyFill="1" applyBorder="1" applyAlignment="1">
      <alignment vertical="center" wrapText="1" indent="1"/>
    </xf>
    <xf numFmtId="0" fontId="10" fillId="0" borderId="2" xfId="0" applyFont="1" applyBorder="1" applyAlignment="1">
      <alignment vertical="center" wrapText="1" inden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F6B3B"/>
      <rgbColor rgb="FFBBBBBB"/>
      <rgbColor rgb="FF777777"/>
      <rgbColor rgb="FF9999FF"/>
      <rgbColor rgb="FF993366"/>
      <rgbColor rgb="FFFFF6DA"/>
      <rgbColor rgb="FFEAF3EC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2E7D32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101600</xdr:colOff>
      <xdr:row>1</xdr:row>
      <xdr:rowOff>25401</xdr:rowOff>
    </xdr:from>
    <xdr:to>
      <xdr:col>2</xdr:col>
      <xdr:colOff>399332</xdr:colOff>
      <xdr:row>2</xdr:row>
      <xdr:rowOff>165100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20144BCE-3899-4857-B12D-61D9891C90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4400" y="349251"/>
          <a:ext cx="297732" cy="323849"/>
        </a:xfrm>
        <a:prstGeom prst="rect">
          <a:avLst/>
        </a:prstGeom>
      </xdr:spPr>
    </xdr:pic>
    <xdr:clientData/>
  </xdr:twoCellAnchor>
  <xdr:twoCellAnchor editAs="oneCell">
    <xdr:from>
      <xdr:col>2</xdr:col>
      <xdr:colOff>812799</xdr:colOff>
      <xdr:row>1</xdr:row>
      <xdr:rowOff>17561</xdr:rowOff>
    </xdr:from>
    <xdr:to>
      <xdr:col>3</xdr:col>
      <xdr:colOff>700798</xdr:colOff>
      <xdr:row>2</xdr:row>
      <xdr:rowOff>168407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B1491E49-5289-B6A0-E9FD-FC61299F92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65599" y="341411"/>
          <a:ext cx="865899" cy="334996"/>
        </a:xfrm>
        <a:prstGeom prst="rect">
          <a:avLst/>
        </a:prstGeom>
      </xdr:spPr>
    </xdr:pic>
    <xdr:clientData/>
  </xdr:twoCellAnchor>
  <xdr:twoCellAnchor editAs="oneCell">
    <xdr:from>
      <xdr:col>3</xdr:col>
      <xdr:colOff>755650</xdr:colOff>
      <xdr:row>1</xdr:row>
      <xdr:rowOff>44450</xdr:rowOff>
    </xdr:from>
    <xdr:to>
      <xdr:col>3</xdr:col>
      <xdr:colOff>1076161</xdr:colOff>
      <xdr:row>2</xdr:row>
      <xdr:rowOff>165100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3E12A773-5A77-7CC5-4C00-EE45983121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86350" y="368300"/>
          <a:ext cx="320511" cy="304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 tint="-0.34998626667073579"/>
  </sheetPr>
  <dimension ref="A1:F31"/>
  <sheetViews>
    <sheetView showGridLines="0" zoomScaleNormal="100" workbookViewId="0">
      <selection activeCell="I11" sqref="I11"/>
    </sheetView>
  </sheetViews>
  <sheetFormatPr baseColWidth="10" defaultColWidth="8.6328125" defaultRowHeight="14.5" x14ac:dyDescent="0.35"/>
  <cols>
    <col min="1" max="1" width="34" customWidth="1"/>
    <col min="2" max="4" width="12" customWidth="1"/>
    <col min="5" max="6" width="15" customWidth="1"/>
  </cols>
  <sheetData>
    <row r="1" spans="1:6" ht="24" customHeight="1" x14ac:dyDescent="0.35">
      <c r="A1" s="39" t="s">
        <v>95</v>
      </c>
      <c r="B1" s="39"/>
      <c r="C1" s="39"/>
      <c r="D1" s="39"/>
      <c r="E1" s="39"/>
      <c r="F1" s="39"/>
    </row>
    <row r="3" spans="1:6" x14ac:dyDescent="0.35">
      <c r="A3" s="40" t="s">
        <v>96</v>
      </c>
      <c r="B3" s="40"/>
      <c r="C3" s="40"/>
      <c r="D3" s="40"/>
      <c r="E3" s="40"/>
      <c r="F3" s="40"/>
    </row>
    <row r="4" spans="1:6" x14ac:dyDescent="0.35">
      <c r="A4" s="1" t="s">
        <v>0</v>
      </c>
      <c r="B4" s="1" t="s">
        <v>1</v>
      </c>
      <c r="C4" s="1" t="s">
        <v>2</v>
      </c>
      <c r="D4" s="1" t="s">
        <v>3</v>
      </c>
    </row>
    <row r="5" spans="1:6" x14ac:dyDescent="0.35">
      <c r="A5" s="2" t="s">
        <v>4</v>
      </c>
      <c r="B5" s="2" t="s">
        <v>5</v>
      </c>
      <c r="C5" s="3">
        <v>1.28</v>
      </c>
      <c r="D5" s="2" t="s">
        <v>6</v>
      </c>
    </row>
    <row r="6" spans="1:6" x14ac:dyDescent="0.35">
      <c r="A6" s="2" t="s">
        <v>7</v>
      </c>
      <c r="B6" s="2" t="s">
        <v>5</v>
      </c>
      <c r="C6" s="3">
        <v>3.8</v>
      </c>
      <c r="D6" s="2" t="s">
        <v>6</v>
      </c>
    </row>
    <row r="7" spans="1:6" x14ac:dyDescent="0.35">
      <c r="A7" s="2" t="s">
        <v>8</v>
      </c>
      <c r="B7" s="2" t="s">
        <v>9</v>
      </c>
      <c r="C7" s="3">
        <v>3.8</v>
      </c>
      <c r="D7" s="2" t="s">
        <v>6</v>
      </c>
    </row>
    <row r="8" spans="1:6" x14ac:dyDescent="0.35">
      <c r="A8" s="2" t="s">
        <v>10</v>
      </c>
      <c r="B8" s="2" t="s">
        <v>5</v>
      </c>
      <c r="C8" s="3">
        <v>5</v>
      </c>
      <c r="D8" s="2" t="s">
        <v>6</v>
      </c>
    </row>
    <row r="9" spans="1:6" x14ac:dyDescent="0.35">
      <c r="A9" s="2" t="s">
        <v>11</v>
      </c>
      <c r="B9" s="2" t="s">
        <v>12</v>
      </c>
      <c r="C9" s="3">
        <v>3</v>
      </c>
      <c r="D9" s="2" t="s">
        <v>6</v>
      </c>
    </row>
    <row r="11" spans="1:6" x14ac:dyDescent="0.35">
      <c r="A11" s="40" t="s">
        <v>97</v>
      </c>
      <c r="B11" s="40"/>
      <c r="C11" s="40"/>
      <c r="D11" s="40"/>
      <c r="E11" s="40"/>
      <c r="F11" s="40"/>
    </row>
    <row r="12" spans="1:6" x14ac:dyDescent="0.35">
      <c r="A12" s="1" t="s">
        <v>13</v>
      </c>
      <c r="B12" s="1" t="s">
        <v>0</v>
      </c>
      <c r="C12" s="1" t="s">
        <v>1</v>
      </c>
      <c r="D12" s="1" t="s">
        <v>2</v>
      </c>
      <c r="E12" s="1" t="s">
        <v>14</v>
      </c>
      <c r="F12" s="1" t="s">
        <v>15</v>
      </c>
    </row>
    <row r="13" spans="1:6" x14ac:dyDescent="0.35">
      <c r="A13" s="2" t="s">
        <v>16</v>
      </c>
      <c r="B13" s="2" t="s">
        <v>4</v>
      </c>
      <c r="C13" s="2" t="s">
        <v>17</v>
      </c>
      <c r="D13" s="4">
        <f>$C$5</f>
        <v>1.28</v>
      </c>
      <c r="E13" s="5">
        <v>4000</v>
      </c>
      <c r="F13" s="5">
        <v>15700</v>
      </c>
    </row>
    <row r="14" spans="1:6" x14ac:dyDescent="0.35">
      <c r="A14" s="2" t="s">
        <v>18</v>
      </c>
      <c r="B14" s="2" t="s">
        <v>4</v>
      </c>
      <c r="C14" s="2" t="s">
        <v>17</v>
      </c>
      <c r="D14" s="4">
        <f>$C$5</f>
        <v>1.28</v>
      </c>
      <c r="E14" s="5">
        <v>5700</v>
      </c>
      <c r="F14" s="5">
        <v>22400</v>
      </c>
    </row>
    <row r="15" spans="1:6" x14ac:dyDescent="0.35">
      <c r="A15" s="2" t="s">
        <v>19</v>
      </c>
      <c r="B15" s="2" t="s">
        <v>4</v>
      </c>
      <c r="C15" s="2" t="s">
        <v>17</v>
      </c>
      <c r="D15" s="4">
        <f>$C$5</f>
        <v>1.28</v>
      </c>
      <c r="E15" s="5">
        <v>8000</v>
      </c>
      <c r="F15" s="5">
        <v>32000</v>
      </c>
    </row>
    <row r="16" spans="1:6" x14ac:dyDescent="0.35">
      <c r="A16" s="2" t="s">
        <v>20</v>
      </c>
      <c r="B16" s="2" t="s">
        <v>7</v>
      </c>
      <c r="C16" s="2" t="s">
        <v>17</v>
      </c>
      <c r="D16" s="4">
        <f>$C$6</f>
        <v>3.8</v>
      </c>
      <c r="E16" s="5">
        <v>6000</v>
      </c>
      <c r="F16" s="5">
        <v>16000</v>
      </c>
    </row>
    <row r="17" spans="1:6" x14ac:dyDescent="0.35">
      <c r="A17" s="2" t="s">
        <v>21</v>
      </c>
      <c r="B17" s="2" t="s">
        <v>8</v>
      </c>
      <c r="C17" s="2" t="s">
        <v>22</v>
      </c>
      <c r="D17" s="4">
        <f>$C$7</f>
        <v>3.8</v>
      </c>
      <c r="E17" s="5">
        <v>300</v>
      </c>
      <c r="F17" s="5">
        <v>1300</v>
      </c>
    </row>
    <row r="18" spans="1:6" x14ac:dyDescent="0.35">
      <c r="A18" s="2" t="s">
        <v>23</v>
      </c>
      <c r="B18" s="2" t="s">
        <v>8</v>
      </c>
      <c r="C18" s="2" t="s">
        <v>22</v>
      </c>
      <c r="D18" s="4">
        <f>$C$7</f>
        <v>3.8</v>
      </c>
      <c r="E18" s="5">
        <v>450</v>
      </c>
      <c r="F18" s="5">
        <v>1800</v>
      </c>
    </row>
    <row r="19" spans="1:6" x14ac:dyDescent="0.35">
      <c r="A19" s="2" t="s">
        <v>24</v>
      </c>
      <c r="B19" s="2" t="s">
        <v>8</v>
      </c>
      <c r="C19" s="2" t="s">
        <v>22</v>
      </c>
      <c r="D19" s="4">
        <f>$C$7</f>
        <v>3.8</v>
      </c>
      <c r="E19" s="5">
        <v>650</v>
      </c>
      <c r="F19" s="5">
        <v>2500</v>
      </c>
    </row>
    <row r="21" spans="1:6" x14ac:dyDescent="0.35">
      <c r="A21" s="40" t="s">
        <v>98</v>
      </c>
      <c r="B21" s="40"/>
      <c r="C21" s="40"/>
      <c r="D21" s="40"/>
      <c r="E21" s="40"/>
      <c r="F21" s="40"/>
    </row>
    <row r="22" spans="1:6" x14ac:dyDescent="0.35">
      <c r="A22" s="1" t="s">
        <v>25</v>
      </c>
      <c r="B22" s="1" t="s">
        <v>0</v>
      </c>
      <c r="C22" s="1" t="s">
        <v>1</v>
      </c>
      <c r="D22" s="1" t="s">
        <v>2</v>
      </c>
      <c r="E22" s="1" t="s">
        <v>26</v>
      </c>
      <c r="F22" s="1" t="s">
        <v>27</v>
      </c>
    </row>
    <row r="23" spans="1:6" x14ac:dyDescent="0.35">
      <c r="A23" s="2" t="s">
        <v>28</v>
      </c>
      <c r="B23" s="2" t="s">
        <v>8</v>
      </c>
      <c r="C23" s="2" t="s">
        <v>29</v>
      </c>
      <c r="D23" s="4">
        <f>$C$7</f>
        <v>3.8</v>
      </c>
      <c r="E23" s="6">
        <v>1.5</v>
      </c>
      <c r="F23" s="6">
        <v>3</v>
      </c>
    </row>
    <row r="24" spans="1:6" x14ac:dyDescent="0.35">
      <c r="A24" s="2" t="s">
        <v>30</v>
      </c>
      <c r="B24" s="2" t="s">
        <v>10</v>
      </c>
      <c r="C24" s="2" t="s">
        <v>31</v>
      </c>
      <c r="D24" s="4">
        <f>$C$8</f>
        <v>5</v>
      </c>
      <c r="E24" s="6">
        <v>3</v>
      </c>
      <c r="F24" s="6">
        <v>6</v>
      </c>
    </row>
    <row r="25" spans="1:6" x14ac:dyDescent="0.35">
      <c r="A25" s="2" t="s">
        <v>32</v>
      </c>
      <c r="B25" s="2" t="s">
        <v>33</v>
      </c>
      <c r="C25" s="2" t="s">
        <v>34</v>
      </c>
      <c r="D25" s="4">
        <f>$C$9</f>
        <v>3</v>
      </c>
      <c r="E25" s="6">
        <v>2</v>
      </c>
      <c r="F25" s="6">
        <v>8</v>
      </c>
    </row>
    <row r="27" spans="1:6" x14ac:dyDescent="0.35">
      <c r="A27" s="40" t="s">
        <v>35</v>
      </c>
      <c r="B27" s="40"/>
      <c r="C27" s="40"/>
      <c r="D27" s="40"/>
      <c r="E27" s="40"/>
      <c r="F27" s="40"/>
    </row>
    <row r="28" spans="1:6" x14ac:dyDescent="0.35">
      <c r="A28" s="38" t="s">
        <v>100</v>
      </c>
      <c r="B28" s="38"/>
      <c r="C28" s="7">
        <v>0.03</v>
      </c>
    </row>
    <row r="29" spans="1:6" x14ac:dyDescent="0.35">
      <c r="A29" s="38" t="s">
        <v>99</v>
      </c>
      <c r="B29" s="38"/>
      <c r="C29" s="7">
        <v>0.1</v>
      </c>
    </row>
    <row r="30" spans="1:6" x14ac:dyDescent="0.35">
      <c r="A30" s="38" t="s">
        <v>101</v>
      </c>
      <c r="B30" s="38"/>
      <c r="C30" s="7">
        <v>0.15</v>
      </c>
    </row>
    <row r="31" spans="1:6" x14ac:dyDescent="0.35">
      <c r="A31" s="38" t="s">
        <v>102</v>
      </c>
      <c r="B31" s="38"/>
      <c r="C31" s="8">
        <v>25</v>
      </c>
    </row>
  </sheetData>
  <mergeCells count="9">
    <mergeCell ref="A28:B28"/>
    <mergeCell ref="A29:B29"/>
    <mergeCell ref="A30:B30"/>
    <mergeCell ref="A31:B31"/>
    <mergeCell ref="A1:F1"/>
    <mergeCell ref="A3:F3"/>
    <mergeCell ref="A11:F11"/>
    <mergeCell ref="A21:F21"/>
    <mergeCell ref="A27:F27"/>
  </mergeCell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</sheetPr>
  <dimension ref="A1:K38"/>
  <sheetViews>
    <sheetView showGridLines="0" topLeftCell="A23" zoomScaleNormal="100" workbookViewId="0">
      <selection activeCell="A37" sqref="A37:I37"/>
    </sheetView>
  </sheetViews>
  <sheetFormatPr baseColWidth="10" defaultColWidth="8.6328125" defaultRowHeight="14.5" x14ac:dyDescent="0.35"/>
  <cols>
    <col min="1" max="1" width="26" customWidth="1"/>
    <col min="2" max="2" width="13" customWidth="1"/>
    <col min="3" max="6" width="11" customWidth="1"/>
    <col min="7" max="7" width="16" customWidth="1"/>
    <col min="8" max="8" width="13" customWidth="1"/>
    <col min="9" max="10" width="16" customWidth="1"/>
    <col min="11" max="11" width="15" customWidth="1"/>
  </cols>
  <sheetData>
    <row r="1" spans="1:11" ht="27.75" customHeight="1" x14ac:dyDescent="0.35">
      <c r="A1" s="41" t="s">
        <v>103</v>
      </c>
      <c r="B1" s="41"/>
      <c r="C1" s="41"/>
      <c r="D1" s="41"/>
      <c r="E1" s="41"/>
      <c r="F1" s="41"/>
      <c r="G1" s="41"/>
      <c r="H1" s="41"/>
      <c r="I1" s="41"/>
      <c r="J1" s="41"/>
      <c r="K1" s="41"/>
    </row>
    <row r="2" spans="1:11" x14ac:dyDescent="0.35">
      <c r="A2" s="42" t="s">
        <v>105</v>
      </c>
      <c r="B2" s="42"/>
      <c r="C2" s="42"/>
      <c r="D2" s="42"/>
      <c r="E2" s="42"/>
      <c r="F2" s="42"/>
      <c r="G2" s="42"/>
      <c r="H2" s="42"/>
      <c r="I2" s="42"/>
      <c r="J2" s="42"/>
      <c r="K2" s="42"/>
    </row>
    <row r="3" spans="1:11" x14ac:dyDescent="0.35">
      <c r="A3" s="43" t="s">
        <v>36</v>
      </c>
      <c r="B3" s="43"/>
      <c r="C3" s="43"/>
      <c r="D3" s="43"/>
      <c r="E3" s="43"/>
      <c r="F3" s="43"/>
      <c r="G3" s="43"/>
      <c r="H3" s="43"/>
      <c r="I3" s="43"/>
      <c r="J3" s="43"/>
      <c r="K3" s="43"/>
    </row>
    <row r="4" spans="1:11" x14ac:dyDescent="0.35">
      <c r="A4" s="40" t="s">
        <v>37</v>
      </c>
      <c r="B4" s="40"/>
      <c r="C4" s="40"/>
      <c r="D4" s="40"/>
      <c r="E4" s="40"/>
      <c r="F4" s="40"/>
      <c r="G4" s="40"/>
      <c r="H4" s="40"/>
      <c r="I4" s="40"/>
      <c r="J4" s="40"/>
      <c r="K4" s="40"/>
    </row>
    <row r="5" spans="1:11" x14ac:dyDescent="0.35">
      <c r="A5" s="44" t="s">
        <v>38</v>
      </c>
      <c r="B5" s="44"/>
      <c r="C5" s="45"/>
      <c r="D5" s="45"/>
      <c r="E5" s="45"/>
      <c r="F5" s="45"/>
    </row>
    <row r="6" spans="1:11" x14ac:dyDescent="0.35">
      <c r="A6" s="44" t="s">
        <v>39</v>
      </c>
      <c r="B6" s="44"/>
      <c r="C6" s="45"/>
      <c r="D6" s="45"/>
      <c r="E6" s="45"/>
      <c r="F6" s="45"/>
    </row>
    <row r="7" spans="1:11" x14ac:dyDescent="0.35">
      <c r="A7" s="44" t="s">
        <v>40</v>
      </c>
      <c r="B7" s="44"/>
      <c r="C7" s="45"/>
      <c r="D7" s="45"/>
      <c r="E7" s="45"/>
      <c r="F7" s="45"/>
    </row>
    <row r="8" spans="1:11" x14ac:dyDescent="0.35">
      <c r="A8" s="44" t="s">
        <v>41</v>
      </c>
      <c r="B8" s="44"/>
      <c r="C8" s="46"/>
      <c r="D8" s="46"/>
      <c r="E8" s="46"/>
      <c r="F8" s="46"/>
    </row>
    <row r="9" spans="1:11" x14ac:dyDescent="0.35">
      <c r="A9" s="44" t="s">
        <v>42</v>
      </c>
      <c r="B9" s="44"/>
      <c r="C9" s="47">
        <v>9</v>
      </c>
      <c r="D9" s="47"/>
      <c r="E9" s="47"/>
      <c r="F9" s="47"/>
    </row>
    <row r="11" spans="1:11" x14ac:dyDescent="0.35">
      <c r="A11" s="40" t="s">
        <v>104</v>
      </c>
      <c r="B11" s="40"/>
      <c r="C11" s="40"/>
      <c r="D11" s="40"/>
      <c r="E11" s="40"/>
      <c r="F11" s="40"/>
      <c r="G11" s="40"/>
      <c r="H11" s="40"/>
      <c r="I11" s="40"/>
      <c r="J11" s="40"/>
      <c r="K11" s="40"/>
    </row>
    <row r="12" spans="1:11" ht="23" x14ac:dyDescent="0.35">
      <c r="A12" s="1" t="s">
        <v>43</v>
      </c>
      <c r="B12" s="1" t="s">
        <v>0</v>
      </c>
      <c r="C12" s="1" t="s">
        <v>1</v>
      </c>
      <c r="D12" s="1" t="s">
        <v>2</v>
      </c>
      <c r="E12" s="1" t="s">
        <v>44</v>
      </c>
      <c r="F12" s="1" t="s">
        <v>45</v>
      </c>
      <c r="G12" s="1" t="s">
        <v>46</v>
      </c>
      <c r="H12" s="1" t="s">
        <v>47</v>
      </c>
      <c r="I12" s="1" t="s">
        <v>48</v>
      </c>
      <c r="J12" s="1" t="s">
        <v>49</v>
      </c>
      <c r="K12" s="1" t="s">
        <v>50</v>
      </c>
    </row>
    <row r="13" spans="1:11" x14ac:dyDescent="0.35">
      <c r="A13" s="2"/>
      <c r="B13" s="9" t="str">
        <f>IF($A13="","",INDEX(Parametres!$B$13:$B$19,MATCH($A13,Parametres!$A$13:$A$19,0)))</f>
        <v/>
      </c>
      <c r="C13" s="9" t="str">
        <f>IF($A13="","",INDEX(Parametres!$C$13:$C$19,MATCH($A13,Parametres!$A$13:$A$19,0)))</f>
        <v/>
      </c>
      <c r="D13" s="10" t="str">
        <f>IF($A13="","",INDEX(Parametres!$D$13:$D$19,MATCH($A13,Parametres!$A$13:$A$19,0)))</f>
        <v/>
      </c>
      <c r="E13" s="11" t="str">
        <f>IF($A13="","",INDEX(Parametres!$E$13:$E$19,MATCH($A13,Parametres!$A$13:$A$19,0)))</f>
        <v/>
      </c>
      <c r="F13" s="11" t="str">
        <f>IF($A13="","",INDEX(Parametres!$F$13:$F$19,MATCH($A13,Parametres!$A$13:$A$19,0)))</f>
        <v/>
      </c>
      <c r="G13" s="12"/>
      <c r="H13" s="13"/>
      <c r="I13" s="14" t="str">
        <f>IF($A13="","",$G13*$D13*$H13)</f>
        <v/>
      </c>
      <c r="J13" s="14" t="str">
        <f>IF($A13="","",$I13*Parametres!$C$28)</f>
        <v/>
      </c>
      <c r="K13" s="15" t="str">
        <f>IF($A13="","",IF($G13="","Saisir rendement",IF(OR($G13&lt;$E13,$G13&gt;$F13),"⚠ hors bornes","OK")))</f>
        <v/>
      </c>
    </row>
    <row r="14" spans="1:11" x14ac:dyDescent="0.35">
      <c r="A14" s="2"/>
      <c r="B14" s="9" t="str">
        <f>IF($A14="","",INDEX(Parametres!$B$13:$B$19,MATCH($A14,Parametres!$A$13:$A$19,0)))</f>
        <v/>
      </c>
      <c r="C14" s="9" t="str">
        <f>IF($A14="","",INDEX(Parametres!$C$13:$C$19,MATCH($A14,Parametres!$A$13:$A$19,0)))</f>
        <v/>
      </c>
      <c r="D14" s="10" t="str">
        <f>IF($A14="","",INDEX(Parametres!$D$13:$D$19,MATCH($A14,Parametres!$A$13:$A$19,0)))</f>
        <v/>
      </c>
      <c r="E14" s="11" t="str">
        <f>IF($A14="","",INDEX(Parametres!$E$13:$E$19,MATCH($A14,Parametres!$A$13:$A$19,0)))</f>
        <v/>
      </c>
      <c r="F14" s="11" t="str">
        <f>IF($A14="","",INDEX(Parametres!$F$13:$F$19,MATCH($A14,Parametres!$A$13:$A$19,0)))</f>
        <v/>
      </c>
      <c r="G14" s="12"/>
      <c r="H14" s="13"/>
      <c r="I14" s="14" t="str">
        <f>IF($A14="","",$G14*$D14*$H14)</f>
        <v/>
      </c>
      <c r="J14" s="14" t="str">
        <f>IF($A14="","",$I14*Parametres!$C$28)</f>
        <v/>
      </c>
      <c r="K14" s="15" t="str">
        <f>IF($A14="","",IF($G14="","Saisir rendement",IF(OR($G14&lt;$E14,$G14&gt;$F14),"⚠ hors bornes","OK")))</f>
        <v/>
      </c>
    </row>
    <row r="15" spans="1:11" x14ac:dyDescent="0.35">
      <c r="A15" s="2"/>
      <c r="B15" s="9" t="str">
        <f>IF($A15="","",INDEX(Parametres!$B$13:$B$19,MATCH($A15,Parametres!$A$13:$A$19,0)))</f>
        <v/>
      </c>
      <c r="C15" s="9" t="str">
        <f>IF($A15="","",INDEX(Parametres!$C$13:$C$19,MATCH($A15,Parametres!$A$13:$A$19,0)))</f>
        <v/>
      </c>
      <c r="D15" s="10" t="str">
        <f>IF($A15="","",INDEX(Parametres!$D$13:$D$19,MATCH($A15,Parametres!$A$13:$A$19,0)))</f>
        <v/>
      </c>
      <c r="E15" s="11" t="str">
        <f>IF($A15="","",INDEX(Parametres!$E$13:$E$19,MATCH($A15,Parametres!$A$13:$A$19,0)))</f>
        <v/>
      </c>
      <c r="F15" s="11" t="str">
        <f>IF($A15="","",INDEX(Parametres!$F$13:$F$19,MATCH($A15,Parametres!$A$13:$A$19,0)))</f>
        <v/>
      </c>
      <c r="G15" s="12"/>
      <c r="H15" s="13"/>
      <c r="I15" s="14" t="str">
        <f>IF($A15="","",$G15*$D15*$H15)</f>
        <v/>
      </c>
      <c r="J15" s="14" t="str">
        <f>IF($A15="","",$I15*Parametres!$C$28)</f>
        <v/>
      </c>
      <c r="K15" s="15" t="str">
        <f>IF($A15="","",IF($G15="","Saisir rendement",IF(OR($G15&lt;$E15,$G15&gt;$F15),"⚠ hors bornes","OK")))</f>
        <v/>
      </c>
    </row>
    <row r="16" spans="1:11" x14ac:dyDescent="0.35">
      <c r="A16" s="2"/>
      <c r="B16" s="9" t="str">
        <f>IF($A16="","",INDEX(Parametres!$B$13:$B$19,MATCH($A16,Parametres!$A$13:$A$19,0)))</f>
        <v/>
      </c>
      <c r="C16" s="9" t="str">
        <f>IF($A16="","",INDEX(Parametres!$C$13:$C$19,MATCH($A16,Parametres!$A$13:$A$19,0)))</f>
        <v/>
      </c>
      <c r="D16" s="10" t="str">
        <f>IF($A16="","",INDEX(Parametres!$D$13:$D$19,MATCH($A16,Parametres!$A$13:$A$19,0)))</f>
        <v/>
      </c>
      <c r="E16" s="11" t="str">
        <f>IF($A16="","",INDEX(Parametres!$E$13:$E$19,MATCH($A16,Parametres!$A$13:$A$19,0)))</f>
        <v/>
      </c>
      <c r="F16" s="11" t="str">
        <f>IF($A16="","",INDEX(Parametres!$F$13:$F$19,MATCH($A16,Parametres!$A$13:$A$19,0)))</f>
        <v/>
      </c>
      <c r="G16" s="12"/>
      <c r="H16" s="13"/>
      <c r="I16" s="14" t="str">
        <f>IF($A16="","",$G16*$D16*$H16)</f>
        <v/>
      </c>
      <c r="J16" s="14" t="str">
        <f>IF($A16="","",$I16*Parametres!$C$28)</f>
        <v/>
      </c>
      <c r="K16" s="15" t="str">
        <f>IF($A16="","",IF($G16="","Saisir rendement",IF(OR($G16&lt;$E16,$G16&gt;$F16),"⚠ hors bornes","OK")))</f>
        <v/>
      </c>
    </row>
    <row r="17" spans="1:11" x14ac:dyDescent="0.35">
      <c r="A17" s="2"/>
      <c r="B17" s="9" t="str">
        <f>IF($A17="","",INDEX(Parametres!$B$13:$B$19,MATCH($A17,Parametres!$A$13:$A$19,0)))</f>
        <v/>
      </c>
      <c r="C17" s="9" t="str">
        <f>IF($A17="","",INDEX(Parametres!$C$13:$C$19,MATCH($A17,Parametres!$A$13:$A$19,0)))</f>
        <v/>
      </c>
      <c r="D17" s="10" t="str">
        <f>IF($A17="","",INDEX(Parametres!$D$13:$D$19,MATCH($A17,Parametres!$A$13:$A$19,0)))</f>
        <v/>
      </c>
      <c r="E17" s="11" t="str">
        <f>IF($A17="","",INDEX(Parametres!$E$13:$E$19,MATCH($A17,Parametres!$A$13:$A$19,0)))</f>
        <v/>
      </c>
      <c r="F17" s="11" t="str">
        <f>IF($A17="","",INDEX(Parametres!$F$13:$F$19,MATCH($A17,Parametres!$A$13:$A$19,0)))</f>
        <v/>
      </c>
      <c r="G17" s="12"/>
      <c r="H17" s="13"/>
      <c r="I17" s="14" t="str">
        <f>IF($A17="","",$G17*$D17*$H17)</f>
        <v/>
      </c>
      <c r="J17" s="14" t="str">
        <f>IF($A17="","",$I17*Parametres!$C$28)</f>
        <v/>
      </c>
      <c r="K17" s="15" t="str">
        <f>IF($A17="","",IF($G17="","Saisir rendement",IF(OR($G17&lt;$E17,$G17&gt;$F17),"⚠ hors bornes","OK")))</f>
        <v/>
      </c>
    </row>
    <row r="18" spans="1:11" x14ac:dyDescent="0.35">
      <c r="A18" s="48" t="s">
        <v>106</v>
      </c>
      <c r="B18" s="48"/>
      <c r="C18" s="48"/>
      <c r="D18" s="48"/>
      <c r="E18" s="48"/>
      <c r="F18" s="48"/>
      <c r="H18" s="16">
        <f>SUM(H13:H17)</f>
        <v>0</v>
      </c>
      <c r="I18" s="17">
        <f>SUM(I13:I17)</f>
        <v>0</v>
      </c>
      <c r="J18" s="17">
        <f>SUM(J13:J17)</f>
        <v>0</v>
      </c>
    </row>
    <row r="20" spans="1:11" x14ac:dyDescent="0.35">
      <c r="A20" s="40" t="s">
        <v>107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</row>
    <row r="21" spans="1:11" ht="23" x14ac:dyDescent="0.35">
      <c r="A21" s="1" t="s">
        <v>43</v>
      </c>
      <c r="B21" s="1" t="s">
        <v>0</v>
      </c>
      <c r="C21" s="1" t="s">
        <v>1</v>
      </c>
      <c r="D21" s="1" t="s">
        <v>2</v>
      </c>
      <c r="E21" s="1" t="s">
        <v>44</v>
      </c>
      <c r="F21" s="1" t="s">
        <v>45</v>
      </c>
      <c r="G21" s="1" t="s">
        <v>51</v>
      </c>
      <c r="H21" s="1" t="s">
        <v>52</v>
      </c>
      <c r="I21" s="1" t="s">
        <v>48</v>
      </c>
      <c r="J21" s="1" t="s">
        <v>49</v>
      </c>
      <c r="K21" s="1" t="s">
        <v>50</v>
      </c>
    </row>
    <row r="22" spans="1:11" x14ac:dyDescent="0.35">
      <c r="A22" s="2"/>
      <c r="B22" s="9" t="str">
        <f>IF($A22="","",INDEX(Parametres!$B$23:$B$25,MATCH($A22,Parametres!$A$23:$A$25,0)))</f>
        <v/>
      </c>
      <c r="C22" s="9" t="str">
        <f>IF($A22="","",INDEX(Parametres!$C$23:$C$25,MATCH($A22,Parametres!$A$23:$A$25,0)))</f>
        <v/>
      </c>
      <c r="D22" s="10" t="str">
        <f>IF($A22="","",INDEX(Parametres!$D$23:$D$25,MATCH($A22,Parametres!$A$23:$A$25,0)))</f>
        <v/>
      </c>
      <c r="E22" s="18" t="str">
        <f>IF($A22="","",INDEX(Parametres!$E$23:$E$25,MATCH($A22,Parametres!$A$23:$A$25,0)))</f>
        <v/>
      </c>
      <c r="F22" s="18" t="str">
        <f>IF($A22="","",INDEX(Parametres!$F$23:$F$25,MATCH($A22,Parametres!$A$23:$A$25,0)))</f>
        <v/>
      </c>
      <c r="G22" s="13"/>
      <c r="H22" s="13"/>
      <c r="I22" s="14" t="str">
        <f>IF($A22="","",$G22*$D22*$H22)</f>
        <v/>
      </c>
      <c r="J22" s="14" t="str">
        <f>IF($A22="","",$I22*Parametres!$C$28)</f>
        <v/>
      </c>
      <c r="K22" s="15" t="str">
        <f>IF($A22="","",IF($G22="","Saisir quantité",IF(OR($G22&lt;$E22,$G22&gt;$F22),"⚠ hors bornes","OK")))</f>
        <v/>
      </c>
    </row>
    <row r="23" spans="1:11" x14ac:dyDescent="0.35">
      <c r="A23" s="2"/>
      <c r="B23" s="9" t="str">
        <f>IF($A23="","",INDEX(Parametres!$B$23:$B$25,MATCH($A23,Parametres!$A$23:$A$25,0)))</f>
        <v/>
      </c>
      <c r="C23" s="9" t="str">
        <f>IF($A23="","",INDEX(Parametres!$C$23:$C$25,MATCH($A23,Parametres!$A$23:$A$25,0)))</f>
        <v/>
      </c>
      <c r="D23" s="10" t="str">
        <f>IF($A23="","",INDEX(Parametres!$D$23:$D$25,MATCH($A23,Parametres!$A$23:$A$25,0)))</f>
        <v/>
      </c>
      <c r="E23" s="18" t="str">
        <f>IF($A23="","",INDEX(Parametres!$E$23:$E$25,MATCH($A23,Parametres!$A$23:$A$25,0)))</f>
        <v/>
      </c>
      <c r="F23" s="18" t="str">
        <f>IF($A23="","",INDEX(Parametres!$F$23:$F$25,MATCH($A23,Parametres!$A$23:$A$25,0)))</f>
        <v/>
      </c>
      <c r="G23" s="13"/>
      <c r="H23" s="13"/>
      <c r="I23" s="14" t="str">
        <f>IF($A23="","",$G23*$D23*$H23)</f>
        <v/>
      </c>
      <c r="J23" s="14" t="str">
        <f>IF($A23="","",$I23*Parametres!$C$28)</f>
        <v/>
      </c>
      <c r="K23" s="15" t="str">
        <f>IF($A23="","",IF($G23="","Saisir quantité",IF(OR($G23&lt;$E23,$G23&gt;$F23),"⚠ hors bornes","OK")))</f>
        <v/>
      </c>
    </row>
    <row r="24" spans="1:11" x14ac:dyDescent="0.35">
      <c r="A24" s="2"/>
      <c r="B24" s="9" t="str">
        <f>IF($A24="","",INDEX(Parametres!$B$23:$B$25,MATCH($A24,Parametres!$A$23:$A$25,0)))</f>
        <v/>
      </c>
      <c r="C24" s="9" t="str">
        <f>IF($A24="","",INDEX(Parametres!$C$23:$C$25,MATCH($A24,Parametres!$A$23:$A$25,0)))</f>
        <v/>
      </c>
      <c r="D24" s="10" t="str">
        <f>IF($A24="","",INDEX(Parametres!$D$23:$D$25,MATCH($A24,Parametres!$A$23:$A$25,0)))</f>
        <v/>
      </c>
      <c r="E24" s="18" t="str">
        <f>IF($A24="","",INDEX(Parametres!$E$23:$E$25,MATCH($A24,Parametres!$A$23:$A$25,0)))</f>
        <v/>
      </c>
      <c r="F24" s="18" t="str">
        <f>IF($A24="","",INDEX(Parametres!$F$23:$F$25,MATCH($A24,Parametres!$A$23:$A$25,0)))</f>
        <v/>
      </c>
      <c r="G24" s="13"/>
      <c r="H24" s="13"/>
      <c r="I24" s="14" t="str">
        <f>IF($A24="","",$G24*$D24*$H24)</f>
        <v/>
      </c>
      <c r="J24" s="14" t="str">
        <f>IF($A24="","",$I24*Parametres!$C$28)</f>
        <v/>
      </c>
      <c r="K24" s="15" t="str">
        <f>IF($A24="","",IF($G24="","Saisir quantité",IF(OR($G24&lt;$E24,$G24&gt;$F24),"⚠ hors bornes","OK")))</f>
        <v/>
      </c>
    </row>
    <row r="25" spans="1:11" x14ac:dyDescent="0.35">
      <c r="A25" s="48" t="s">
        <v>108</v>
      </c>
      <c r="B25" s="48"/>
      <c r="C25" s="48"/>
      <c r="D25" s="48"/>
      <c r="E25" s="48"/>
      <c r="F25" s="48"/>
      <c r="H25" s="16">
        <f>SUM(H22:H24)</f>
        <v>0</v>
      </c>
      <c r="I25" s="17">
        <f>SUM(I22:I24)</f>
        <v>0</v>
      </c>
      <c r="J25" s="17">
        <f>SUM(J22:J24)</f>
        <v>0</v>
      </c>
    </row>
    <row r="27" spans="1:11" x14ac:dyDescent="0.35">
      <c r="A27" s="40" t="s">
        <v>53</v>
      </c>
      <c r="B27" s="40"/>
      <c r="C27" s="40"/>
      <c r="D27" s="40"/>
      <c r="E27" s="40"/>
      <c r="F27" s="40"/>
      <c r="G27" s="40"/>
      <c r="H27" s="40"/>
      <c r="I27" s="40"/>
      <c r="J27" s="40"/>
      <c r="K27" s="40"/>
    </row>
    <row r="28" spans="1:11" x14ac:dyDescent="0.35">
      <c r="A28" s="49" t="s">
        <v>109</v>
      </c>
      <c r="B28" s="49"/>
      <c r="C28" s="49"/>
      <c r="D28" s="49"/>
      <c r="E28" s="49"/>
      <c r="F28" s="49"/>
      <c r="G28" s="49"/>
      <c r="H28" s="49"/>
      <c r="I28" s="49"/>
      <c r="J28" s="19">
        <f>J18</f>
        <v>0</v>
      </c>
    </row>
    <row r="29" spans="1:11" x14ac:dyDescent="0.35">
      <c r="A29" s="49" t="s">
        <v>110</v>
      </c>
      <c r="B29" s="49"/>
      <c r="C29" s="49"/>
      <c r="D29" s="49"/>
      <c r="E29" s="49"/>
      <c r="F29" s="49"/>
      <c r="G29" s="49"/>
      <c r="H29" s="49"/>
      <c r="I29" s="49"/>
      <c r="J29" s="19">
        <f>J25</f>
        <v>0</v>
      </c>
    </row>
    <row r="30" spans="1:11" ht="19.5" customHeight="1" x14ac:dyDescent="0.35">
      <c r="A30" s="44" t="s">
        <v>54</v>
      </c>
      <c r="B30" s="44"/>
      <c r="C30" s="44"/>
      <c r="D30" s="44"/>
      <c r="E30" s="44"/>
      <c r="F30" s="44"/>
      <c r="G30" s="44"/>
      <c r="H30" s="44"/>
      <c r="I30" s="44"/>
      <c r="J30" s="20">
        <f>J28+J29</f>
        <v>0</v>
      </c>
    </row>
    <row r="31" spans="1:11" x14ac:dyDescent="0.35">
      <c r="A31" s="49" t="s">
        <v>111</v>
      </c>
      <c r="B31" s="49"/>
      <c r="C31" s="49"/>
      <c r="D31" s="49"/>
      <c r="E31" s="49"/>
      <c r="F31" s="49"/>
      <c r="G31" s="49"/>
      <c r="H31" s="49"/>
      <c r="I31" s="49"/>
      <c r="J31" s="21">
        <f>IF($C$9="",0,IF($C$9&gt;18,Parametres!$C$30,IF($C$9&gt;=12,Parametres!$C$29,0)))</f>
        <v>0</v>
      </c>
    </row>
    <row r="32" spans="1:11" x14ac:dyDescent="0.35">
      <c r="A32" s="49" t="s">
        <v>55</v>
      </c>
      <c r="B32" s="49"/>
      <c r="C32" s="49"/>
      <c r="D32" s="49"/>
      <c r="E32" s="49"/>
      <c r="F32" s="49"/>
      <c r="G32" s="49"/>
      <c r="H32" s="49"/>
      <c r="I32" s="49"/>
      <c r="J32" s="19">
        <f>J30*(1+J31)</f>
        <v>0</v>
      </c>
    </row>
    <row r="33" spans="1:11" x14ac:dyDescent="0.35">
      <c r="A33" s="49" t="s">
        <v>56</v>
      </c>
      <c r="B33" s="49"/>
      <c r="C33" s="49"/>
      <c r="D33" s="49"/>
      <c r="E33" s="49"/>
      <c r="F33" s="49"/>
      <c r="G33" s="49"/>
      <c r="H33" s="49"/>
      <c r="I33" s="49"/>
      <c r="J33" s="22"/>
    </row>
    <row r="34" spans="1:11" ht="19.5" customHeight="1" x14ac:dyDescent="0.35">
      <c r="A34" s="44" t="s">
        <v>112</v>
      </c>
      <c r="B34" s="44"/>
      <c r="C34" s="44"/>
      <c r="D34" s="44"/>
      <c r="E34" s="44"/>
      <c r="F34" s="44"/>
      <c r="G34" s="44"/>
      <c r="H34" s="44"/>
      <c r="I34" s="44"/>
      <c r="J34" s="23">
        <f>MAX(J32,J33)</f>
        <v>0</v>
      </c>
    </row>
    <row r="36" spans="1:11" x14ac:dyDescent="0.35">
      <c r="A36" s="40" t="s">
        <v>57</v>
      </c>
      <c r="B36" s="40"/>
      <c r="C36" s="40"/>
      <c r="D36" s="40"/>
      <c r="E36" s="40"/>
      <c r="F36" s="40"/>
      <c r="G36" s="40"/>
      <c r="H36" s="40"/>
      <c r="I36" s="40"/>
      <c r="J36" s="40"/>
      <c r="K36" s="40"/>
    </row>
    <row r="37" spans="1:11" x14ac:dyDescent="0.35">
      <c r="A37" s="48" t="s">
        <v>58</v>
      </c>
      <c r="B37" s="48"/>
      <c r="C37" s="48"/>
      <c r="D37" s="48"/>
      <c r="E37" s="48"/>
      <c r="F37" s="48"/>
      <c r="G37" s="48"/>
      <c r="H37" s="48"/>
      <c r="I37" s="48"/>
      <c r="J37" s="24">
        <f>SUM(H13:H17)*100+SUM(H22:H24)/100</f>
        <v>0</v>
      </c>
    </row>
    <row r="38" spans="1:11" ht="30" customHeight="1" x14ac:dyDescent="0.35">
      <c r="A38" s="44" t="s">
        <v>59</v>
      </c>
      <c r="B38" s="44"/>
      <c r="C38" s="50" t="str">
        <f>IF(J37=0,"Renseigner les surfaces",IF(J37&lt;Parametres!$C$31,"⚠ Inférieur à 25 ares : le contrat type de bail à ferme ne s'applique pas (arrêté 691).","✓ ≥ 25 ares : le contrat type de bail à ferme s'applique."))</f>
        <v>Renseigner les surfaces</v>
      </c>
      <c r="D38" s="50"/>
      <c r="E38" s="50"/>
      <c r="F38" s="50"/>
      <c r="G38" s="50"/>
      <c r="H38" s="50"/>
      <c r="I38" s="50"/>
      <c r="J38" s="50"/>
      <c r="K38" s="50"/>
    </row>
  </sheetData>
  <mergeCells count="30">
    <mergeCell ref="A37:I37"/>
    <mergeCell ref="A38:B38"/>
    <mergeCell ref="C38:K38"/>
    <mergeCell ref="A31:I31"/>
    <mergeCell ref="A32:I32"/>
    <mergeCell ref="A33:I33"/>
    <mergeCell ref="A34:I34"/>
    <mergeCell ref="A36:K36"/>
    <mergeCell ref="A25:F25"/>
    <mergeCell ref="A27:K27"/>
    <mergeCell ref="A28:I28"/>
    <mergeCell ref="A29:I29"/>
    <mergeCell ref="A30:I30"/>
    <mergeCell ref="A9:B9"/>
    <mergeCell ref="C9:F9"/>
    <mergeCell ref="A11:K11"/>
    <mergeCell ref="A18:F18"/>
    <mergeCell ref="A20:K20"/>
    <mergeCell ref="A6:B6"/>
    <mergeCell ref="C6:F6"/>
    <mergeCell ref="A7:B7"/>
    <mergeCell ref="C7:F7"/>
    <mergeCell ref="A8:B8"/>
    <mergeCell ref="C8:F8"/>
    <mergeCell ref="A1:K1"/>
    <mergeCell ref="A2:K2"/>
    <mergeCell ref="A3:K3"/>
    <mergeCell ref="A4:K4"/>
    <mergeCell ref="A5:B5"/>
    <mergeCell ref="C5:F5"/>
  </mergeCells>
  <pageMargins left="0.75" right="0.75" top="1" bottom="1" header="0.511811023622047" footer="0.511811023622047"/>
  <pageSetup paperSize="9" orientation="portrait" horizontalDpi="300" verticalDpi="300"/>
  <legacy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xr:uid="{00000000-0002-0000-0100-000000000000}">
          <x14:formula1>
            <xm:f>Parametres!$A$13:$A$19</xm:f>
          </x14:formula1>
          <x14:formula2>
            <xm:f>0</xm:f>
          </x14:formula2>
          <xm:sqref>A13:A17</xm:sqref>
        </x14:dataValidation>
        <x14:dataValidation type="list" allowBlank="1" xr:uid="{00000000-0002-0000-0100-000001000000}">
          <x14:formula1>
            <xm:f>Parametres!$A$23:$A$25</xm:f>
          </x14:formula1>
          <x14:formula2>
            <xm:f>0</xm:f>
          </x14:formula2>
          <xm:sqref>A22:A24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  <pageSetUpPr fitToPage="1"/>
  </sheetPr>
  <dimension ref="A1:D29"/>
  <sheetViews>
    <sheetView showGridLines="0" tabSelected="1" zoomScaleNormal="100" workbookViewId="0">
      <selection activeCell="G5" sqref="G5"/>
    </sheetView>
  </sheetViews>
  <sheetFormatPr baseColWidth="10" defaultColWidth="8.6328125" defaultRowHeight="14.5" x14ac:dyDescent="0.35"/>
  <cols>
    <col min="1" max="1" width="34" customWidth="1"/>
    <col min="2" max="3" width="14" customWidth="1"/>
    <col min="4" max="4" width="18" customWidth="1"/>
  </cols>
  <sheetData>
    <row r="1" spans="1:4" ht="25.5" customHeight="1" x14ac:dyDescent="0.35">
      <c r="A1" s="51" t="s">
        <v>115</v>
      </c>
      <c r="B1" s="51"/>
      <c r="C1" s="51"/>
      <c r="D1" s="51"/>
    </row>
    <row r="2" spans="1:4" x14ac:dyDescent="0.35">
      <c r="A2" s="52" t="s">
        <v>116</v>
      </c>
      <c r="B2" s="52"/>
      <c r="C2" s="52"/>
      <c r="D2" s="52"/>
    </row>
    <row r="4" spans="1:4" x14ac:dyDescent="0.35">
      <c r="A4" s="40" t="s">
        <v>37</v>
      </c>
      <c r="B4" s="40"/>
      <c r="C4" s="40"/>
      <c r="D4" s="40"/>
    </row>
    <row r="5" spans="1:4" ht="15" customHeight="1" x14ac:dyDescent="0.35">
      <c r="A5" s="53" t="s">
        <v>38</v>
      </c>
      <c r="B5" s="53"/>
      <c r="C5" s="53"/>
      <c r="D5" s="25">
        <f>Calculateur!C5</f>
        <v>0</v>
      </c>
    </row>
    <row r="6" spans="1:4" ht="15" customHeight="1" x14ac:dyDescent="0.35">
      <c r="A6" s="53" t="s">
        <v>39</v>
      </c>
      <c r="B6" s="53"/>
      <c r="C6" s="53"/>
      <c r="D6" s="25">
        <f>Calculateur!C6</f>
        <v>0</v>
      </c>
    </row>
    <row r="7" spans="1:4" ht="15" customHeight="1" x14ac:dyDescent="0.35">
      <c r="A7" s="53" t="s">
        <v>40</v>
      </c>
      <c r="B7" s="53"/>
      <c r="C7" s="53"/>
      <c r="D7" s="25">
        <f>Calculateur!C7</f>
        <v>0</v>
      </c>
    </row>
    <row r="8" spans="1:4" ht="15" customHeight="1" x14ac:dyDescent="0.35">
      <c r="A8" s="53" t="s">
        <v>41</v>
      </c>
      <c r="B8" s="53"/>
      <c r="C8" s="53"/>
      <c r="D8" s="26">
        <f>Calculateur!C8</f>
        <v>0</v>
      </c>
    </row>
    <row r="9" spans="1:4" ht="15" customHeight="1" x14ac:dyDescent="0.35">
      <c r="A9" s="53" t="s">
        <v>42</v>
      </c>
      <c r="B9" s="53"/>
      <c r="C9" s="53"/>
      <c r="D9" s="27">
        <f>Calculateur!C9</f>
        <v>9</v>
      </c>
    </row>
    <row r="11" spans="1:4" x14ac:dyDescent="0.35">
      <c r="A11" s="40" t="s">
        <v>60</v>
      </c>
      <c r="B11" s="40"/>
      <c r="C11" s="40"/>
      <c r="D11" s="40"/>
    </row>
    <row r="12" spans="1:4" ht="15" customHeight="1" x14ac:dyDescent="0.35">
      <c r="A12" s="53" t="s">
        <v>113</v>
      </c>
      <c r="B12" s="53"/>
      <c r="C12" s="53"/>
      <c r="D12" s="28">
        <f>Calculateur!J28</f>
        <v>0</v>
      </c>
    </row>
    <row r="13" spans="1:4" ht="15" customHeight="1" x14ac:dyDescent="0.35">
      <c r="A13" s="53" t="s">
        <v>114</v>
      </c>
      <c r="B13" s="53"/>
      <c r="C13" s="53"/>
      <c r="D13" s="28">
        <f>Calculateur!J29</f>
        <v>0</v>
      </c>
    </row>
    <row r="14" spans="1:4" ht="15" customHeight="1" x14ac:dyDescent="0.35">
      <c r="A14" s="54" t="s">
        <v>54</v>
      </c>
      <c r="B14" s="54"/>
      <c r="C14" s="54"/>
      <c r="D14" s="29">
        <f>Calculateur!J30</f>
        <v>0</v>
      </c>
    </row>
    <row r="15" spans="1:4" ht="15" customHeight="1" x14ac:dyDescent="0.35">
      <c r="A15" s="53" t="s">
        <v>61</v>
      </c>
      <c r="B15" s="53"/>
      <c r="C15" s="53"/>
      <c r="D15" s="30">
        <f>Calculateur!J31</f>
        <v>0</v>
      </c>
    </row>
    <row r="16" spans="1:4" ht="15" customHeight="1" x14ac:dyDescent="0.35">
      <c r="A16" s="53" t="s">
        <v>62</v>
      </c>
      <c r="B16" s="53"/>
      <c r="C16" s="53"/>
      <c r="D16" s="28">
        <f>Calculateur!J32</f>
        <v>0</v>
      </c>
    </row>
    <row r="17" spans="1:4" ht="15" customHeight="1" x14ac:dyDescent="0.35">
      <c r="A17" s="53" t="s">
        <v>63</v>
      </c>
      <c r="B17" s="53"/>
      <c r="C17" s="53"/>
      <c r="D17" s="28">
        <f>Calculateur!J33</f>
        <v>0</v>
      </c>
    </row>
    <row r="18" spans="1:4" ht="21.75" customHeight="1" x14ac:dyDescent="0.35">
      <c r="A18" s="56" t="s">
        <v>64</v>
      </c>
      <c r="B18" s="56"/>
      <c r="C18" s="56"/>
      <c r="D18" s="23">
        <f>Calculateur!J34</f>
        <v>0</v>
      </c>
    </row>
    <row r="20" spans="1:4" x14ac:dyDescent="0.35">
      <c r="A20" s="40" t="s">
        <v>65</v>
      </c>
      <c r="B20" s="40"/>
      <c r="C20" s="40"/>
      <c r="D20" s="40"/>
    </row>
    <row r="21" spans="1:4" ht="15" customHeight="1" x14ac:dyDescent="0.35">
      <c r="A21" s="53" t="s">
        <v>58</v>
      </c>
      <c r="B21" s="53"/>
      <c r="C21" s="53"/>
      <c r="D21" s="31">
        <f>Calculateur!J37</f>
        <v>0</v>
      </c>
    </row>
    <row r="22" spans="1:4" ht="30" customHeight="1" x14ac:dyDescent="0.35">
      <c r="A22" s="32" t="s">
        <v>66</v>
      </c>
      <c r="B22" s="57" t="str">
        <f>Calculateur!C38</f>
        <v>Renseigner les surfaces</v>
      </c>
      <c r="C22" s="57"/>
      <c r="D22" s="57"/>
    </row>
    <row r="24" spans="1:4" x14ac:dyDescent="0.35">
      <c r="A24" s="55" t="s">
        <v>67</v>
      </c>
      <c r="B24" s="55"/>
      <c r="C24" s="55"/>
      <c r="D24" s="55"/>
    </row>
    <row r="25" spans="1:4" x14ac:dyDescent="0.35">
      <c r="A25" s="55" t="s">
        <v>68</v>
      </c>
      <c r="B25" s="55"/>
      <c r="C25" s="55"/>
      <c r="D25" s="55"/>
    </row>
    <row r="28" spans="1:4" x14ac:dyDescent="0.35">
      <c r="A28" s="33" t="s">
        <v>69</v>
      </c>
      <c r="C28" s="33" t="s">
        <v>70</v>
      </c>
    </row>
    <row r="29" spans="1:4" x14ac:dyDescent="0.35">
      <c r="A29" s="34" t="s">
        <v>71</v>
      </c>
      <c r="C29" s="34" t="s">
        <v>71</v>
      </c>
    </row>
  </sheetData>
  <mergeCells count="21">
    <mergeCell ref="A25:D25"/>
    <mergeCell ref="A18:C18"/>
    <mergeCell ref="A20:D20"/>
    <mergeCell ref="A21:C21"/>
    <mergeCell ref="B22:D22"/>
    <mergeCell ref="A24:D24"/>
    <mergeCell ref="A13:C13"/>
    <mergeCell ref="A14:C14"/>
    <mergeCell ref="A15:C15"/>
    <mergeCell ref="A16:C16"/>
    <mergeCell ref="A17:C17"/>
    <mergeCell ref="A7:C7"/>
    <mergeCell ref="A8:C8"/>
    <mergeCell ref="A9:C9"/>
    <mergeCell ref="A11:D11"/>
    <mergeCell ref="A12:C12"/>
    <mergeCell ref="A1:D1"/>
    <mergeCell ref="A2:D2"/>
    <mergeCell ref="A4:D4"/>
    <mergeCell ref="A5:C5"/>
    <mergeCell ref="A6:C6"/>
  </mergeCells>
  <pageMargins left="0.75" right="0.75" top="1" bottom="1" header="0.511811023622047" footer="0.511811023622047"/>
  <pageSetup orientation="portrait" horizontalDpi="300" verticalDpi="30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0" tint="-0.14999847407452621"/>
  </sheetPr>
  <dimension ref="A1:A24"/>
  <sheetViews>
    <sheetView showGridLines="0" zoomScaleNormal="100" workbookViewId="0">
      <selection activeCell="A6" sqref="A6"/>
    </sheetView>
  </sheetViews>
  <sheetFormatPr baseColWidth="10" defaultColWidth="8.6328125" defaultRowHeight="14.5" x14ac:dyDescent="0.35"/>
  <cols>
    <col min="1" max="1" width="110" customWidth="1"/>
  </cols>
  <sheetData>
    <row r="1" spans="1:1" ht="25.5" customHeight="1" x14ac:dyDescent="0.35">
      <c r="A1" s="35" t="s">
        <v>72</v>
      </c>
    </row>
    <row r="3" spans="1:1" x14ac:dyDescent="0.35">
      <c r="A3" s="36" t="s">
        <v>73</v>
      </c>
    </row>
    <row r="4" spans="1:1" ht="42" customHeight="1" x14ac:dyDescent="0.35">
      <c r="A4" s="37" t="s">
        <v>74</v>
      </c>
    </row>
    <row r="5" spans="1:1" x14ac:dyDescent="0.35">
      <c r="A5" s="36" t="s">
        <v>75</v>
      </c>
    </row>
    <row r="6" spans="1:1" ht="42" customHeight="1" x14ac:dyDescent="0.35">
      <c r="A6" s="37" t="s">
        <v>76</v>
      </c>
    </row>
    <row r="7" spans="1:1" x14ac:dyDescent="0.35">
      <c r="A7" s="36" t="s">
        <v>77</v>
      </c>
    </row>
    <row r="8" spans="1:1" ht="42" customHeight="1" x14ac:dyDescent="0.35">
      <c r="A8" s="37" t="s">
        <v>78</v>
      </c>
    </row>
    <row r="9" spans="1:1" x14ac:dyDescent="0.35">
      <c r="A9" s="36" t="s">
        <v>79</v>
      </c>
    </row>
    <row r="10" spans="1:1" ht="42" customHeight="1" x14ac:dyDescent="0.35">
      <c r="A10" s="37" t="s">
        <v>80</v>
      </c>
    </row>
    <row r="11" spans="1:1" x14ac:dyDescent="0.35">
      <c r="A11" s="36" t="s">
        <v>81</v>
      </c>
    </row>
    <row r="12" spans="1:1" ht="42" customHeight="1" x14ac:dyDescent="0.35">
      <c r="A12" s="37" t="s">
        <v>82</v>
      </c>
    </row>
    <row r="13" spans="1:1" x14ac:dyDescent="0.35">
      <c r="A13" s="36" t="s">
        <v>83</v>
      </c>
    </row>
    <row r="14" spans="1:1" ht="42" customHeight="1" x14ac:dyDescent="0.35">
      <c r="A14" s="37" t="s">
        <v>84</v>
      </c>
    </row>
    <row r="15" spans="1:1" x14ac:dyDescent="0.35">
      <c r="A15" s="36" t="s">
        <v>85</v>
      </c>
    </row>
    <row r="16" spans="1:1" ht="42" customHeight="1" x14ac:dyDescent="0.35">
      <c r="A16" s="37" t="s">
        <v>86</v>
      </c>
    </row>
    <row r="17" spans="1:1" x14ac:dyDescent="0.35">
      <c r="A17" s="36" t="s">
        <v>87</v>
      </c>
    </row>
    <row r="18" spans="1:1" ht="42" customHeight="1" x14ac:dyDescent="0.35">
      <c r="A18" s="37" t="s">
        <v>88</v>
      </c>
    </row>
    <row r="19" spans="1:1" x14ac:dyDescent="0.35">
      <c r="A19" s="36" t="s">
        <v>89</v>
      </c>
    </row>
    <row r="20" spans="1:1" ht="42" customHeight="1" x14ac:dyDescent="0.35">
      <c r="A20" s="37" t="s">
        <v>90</v>
      </c>
    </row>
    <row r="21" spans="1:1" x14ac:dyDescent="0.35">
      <c r="A21" s="36" t="s">
        <v>91</v>
      </c>
    </row>
    <row r="22" spans="1:1" ht="42" customHeight="1" x14ac:dyDescent="0.35">
      <c r="A22" s="37" t="s">
        <v>92</v>
      </c>
    </row>
    <row r="23" spans="1:1" x14ac:dyDescent="0.35">
      <c r="A23" s="36" t="s">
        <v>93</v>
      </c>
    </row>
    <row r="24" spans="1:1" ht="42" customHeight="1" x14ac:dyDescent="0.35">
      <c r="A24" s="37" t="s">
        <v>94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1</vt:i4>
      </vt:variant>
    </vt:vector>
  </HeadingPairs>
  <TitlesOfParts>
    <vt:vector size="5" baseType="lpstr">
      <vt:lpstr>Parametres</vt:lpstr>
      <vt:lpstr>Calculateur</vt:lpstr>
      <vt:lpstr>Fiche_recap</vt:lpstr>
      <vt:lpstr>Notice</vt:lpstr>
      <vt:lpstr>Fiche_recap!Zone_d_impression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Kadafi SAID</dc:creator>
  <dc:description/>
  <cp:lastModifiedBy>KADAFI SAID</cp:lastModifiedBy>
  <cp:revision>0</cp:revision>
  <dcterms:created xsi:type="dcterms:W3CDTF">2026-05-22T04:37:47Z</dcterms:created>
  <dcterms:modified xsi:type="dcterms:W3CDTF">2026-05-23T03:26:22Z</dcterms:modified>
  <dc:language>en-US</dc:language>
</cp:coreProperties>
</file>